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fit and Loss" sheetId="1" r:id="rId4"/>
    <sheet state="visible" name="Balance Sheet" sheetId="2" r:id="rId5"/>
    <sheet state="visible" name="Expenditures" sheetId="3" r:id="rId6"/>
  </sheets>
  <definedNames/>
  <calcPr/>
  <extLst>
    <ext uri="GoogleSheetsCustomDataVersion2">
      <go:sheetsCustomData xmlns:go="http://customooxmlschemas.google.com/" r:id="rId7" roundtripDataChecksum="Bmq26cTS3q960aw1Xfc2AR8S1W4m5asWMDjhsmeDFY0="/>
    </ext>
  </extLst>
</workbook>
</file>

<file path=xl/sharedStrings.xml><?xml version="1.0" encoding="utf-8"?>
<sst xmlns="http://schemas.openxmlformats.org/spreadsheetml/2006/main" count="271" uniqueCount="175">
  <si>
    <t>Kansas City Girls Prep Academy Foundation</t>
  </si>
  <si>
    <t>Profit and Loss</t>
  </si>
  <si>
    <t>July 2022 - May 2023</t>
  </si>
  <si>
    <t>YTD</t>
  </si>
  <si>
    <t>Budget</t>
  </si>
  <si>
    <t>% to budget</t>
  </si>
  <si>
    <t>Notes:</t>
  </si>
  <si>
    <t>Income</t>
  </si>
  <si>
    <t xml:space="preserve">   40001 - Rental Income</t>
  </si>
  <si>
    <t xml:space="preserve">   40002 - Grants and Contributions</t>
  </si>
  <si>
    <t xml:space="preserve">      40002-1 - Restricted Middle School</t>
  </si>
  <si>
    <t xml:space="preserve">      40002-2 - Restricted High School</t>
  </si>
  <si>
    <t>Combined restricted/unrestricted at 59%</t>
  </si>
  <si>
    <t xml:space="preserve">      Leading with Love Campaign</t>
  </si>
  <si>
    <t xml:space="preserve">   Total 40002 - Grants and Contributions</t>
  </si>
  <si>
    <t xml:space="preserve">   40003 - Interest Income</t>
  </si>
  <si>
    <t xml:space="preserve">   40004 - Miscellaneous Revenue</t>
  </si>
  <si>
    <t>Total Income</t>
  </si>
  <si>
    <t>Overall revenue budget will be met for the year based on event donations</t>
  </si>
  <si>
    <t>Expenses</t>
  </si>
  <si>
    <t xml:space="preserve">   50001 - KCGPA Operational Support</t>
  </si>
  <si>
    <t xml:space="preserve">   50100 - Interest Expense</t>
  </si>
  <si>
    <t xml:space="preserve">   50103 - Facility Expense</t>
  </si>
  <si>
    <t xml:space="preserve">   50201 - Bank Fee</t>
  </si>
  <si>
    <t xml:space="preserve">   50203 - Development</t>
  </si>
  <si>
    <t xml:space="preserve">      Leading with Love</t>
  </si>
  <si>
    <t xml:space="preserve">   Total 50203 - Development</t>
  </si>
  <si>
    <t xml:space="preserve">   50204 - Finance Services</t>
  </si>
  <si>
    <t xml:space="preserve">     50207 - Wages</t>
  </si>
  <si>
    <t xml:space="preserve">   50207 - Payroll Expenses</t>
  </si>
  <si>
    <t xml:space="preserve">  50208 - Taxes/Benefits</t>
  </si>
  <si>
    <t>Partially timing of benefit payments; anticipate 12% budget overage</t>
  </si>
  <si>
    <t xml:space="preserve">      50208 - Company Contributions</t>
  </si>
  <si>
    <t xml:space="preserve">         Health Insurance</t>
  </si>
  <si>
    <t xml:space="preserve">      Total 50208 - Company Contributions</t>
  </si>
  <si>
    <t xml:space="preserve">      Taxes</t>
  </si>
  <si>
    <t xml:space="preserve">   Total 50207 - Payroll Expenses</t>
  </si>
  <si>
    <t xml:space="preserve">   Payroll Expenses</t>
  </si>
  <si>
    <t xml:space="preserve">      Company Contributions</t>
  </si>
  <si>
    <t xml:space="preserve">      Total Company Contributions</t>
  </si>
  <si>
    <t xml:space="preserve">   Total Payroll Expenses</t>
  </si>
  <si>
    <t xml:space="preserve">   Reimbursements</t>
  </si>
  <si>
    <t xml:space="preserve">  Payroll Costs</t>
  </si>
  <si>
    <t>Total Expenses</t>
  </si>
  <si>
    <t>Net Operating Income</t>
  </si>
  <si>
    <t>Note:  The green, yellow and red indicators on based on 92% of the year being complete with the exception of the event budget which is shown as green as efforts have just kicked off for the Leading with Love campaign.</t>
  </si>
  <si>
    <t>Balance Sheet</t>
  </si>
  <si>
    <t>As of May 31, 2023</t>
  </si>
  <si>
    <t>Total</t>
  </si>
  <si>
    <t>ASSETS</t>
  </si>
  <si>
    <t>Current Assets</t>
  </si>
  <si>
    <t>Bank Accounts</t>
  </si>
  <si>
    <t>10001 - UMB Checking</t>
  </si>
  <si>
    <t>10002 - Paypal</t>
  </si>
  <si>
    <t>10003 - Savings 3279</t>
  </si>
  <si>
    <t>10004 - GiveButter</t>
  </si>
  <si>
    <t>10005 - UMB Money Market 1760</t>
  </si>
  <si>
    <t>10006 - Money Market</t>
  </si>
  <si>
    <t>Total Bank Accounts</t>
  </si>
  <si>
    <t>Accounts Receivable</t>
  </si>
  <si>
    <t>25000 - Accounts Receivable (A/R)</t>
  </si>
  <si>
    <t>25001 - Middle School A/R</t>
  </si>
  <si>
    <t>25002 - High School A/R</t>
  </si>
  <si>
    <t>25003 - Due to Foundation</t>
  </si>
  <si>
    <t>Total 25000 - Accounts Receivable (A/R)</t>
  </si>
  <si>
    <t>Total Accounts Receivable</t>
  </si>
  <si>
    <t>Other Current Assets</t>
  </si>
  <si>
    <t>25050 - Pledges Unamortized Discount</t>
  </si>
  <si>
    <t>25099 - Allowance for Uncollectible</t>
  </si>
  <si>
    <t>Total Other Current Assets</t>
  </si>
  <si>
    <t>Total Current Assets</t>
  </si>
  <si>
    <t>Fixed Assets</t>
  </si>
  <si>
    <t>20002 - Land</t>
  </si>
  <si>
    <t>20010 - Building</t>
  </si>
  <si>
    <t>20020 - Loan Costs</t>
  </si>
  <si>
    <t>20030 - Middle School Building Improvements</t>
  </si>
  <si>
    <t>20031 - High School Building Construction</t>
  </si>
  <si>
    <t>20040 - Construction in Progress</t>
  </si>
  <si>
    <t>20041 - Middle School Construction in Progress</t>
  </si>
  <si>
    <t>20042 - High School Construction in Progress</t>
  </si>
  <si>
    <t>Total 20040 - Construction in Progress</t>
  </si>
  <si>
    <t>20110 - A/D Building</t>
  </si>
  <si>
    <t>20120 - A/A Loan Costs</t>
  </si>
  <si>
    <t>Total Fixed Assets</t>
  </si>
  <si>
    <t>TOTAL ASSETS</t>
  </si>
  <si>
    <t>LIABILITIES AND EQUITY</t>
  </si>
  <si>
    <t>Liabilities</t>
  </si>
  <si>
    <t>Current Liabilities</t>
  </si>
  <si>
    <t>Accounts Payable</t>
  </si>
  <si>
    <t>27000 - Accounts Payable (A/P)</t>
  </si>
  <si>
    <t>Total Accounts Payable</t>
  </si>
  <si>
    <t>Other Current Liabilities</t>
  </si>
  <si>
    <t>2112 - Due to School</t>
  </si>
  <si>
    <t>24000 - Payroll Liabilities</t>
  </si>
  <si>
    <t>2151 - Federal Taxes (941/944)</t>
  </si>
  <si>
    <t>2154 - KS Income Tax</t>
  </si>
  <si>
    <t>2155 - MO Income Tax</t>
  </si>
  <si>
    <t>2156 001 - UHC Health</t>
  </si>
  <si>
    <t>2156 002 - UHC Dental</t>
  </si>
  <si>
    <t>2156 003 - UHC Vision</t>
  </si>
  <si>
    <t>2157 - MO Local Tax</t>
  </si>
  <si>
    <t>2160 001 - 403(b) Post</t>
  </si>
  <si>
    <t>2160 002 - Pre-Tax 403(b)</t>
  </si>
  <si>
    <t>2162 - FSA</t>
  </si>
  <si>
    <t>2163 - HSA</t>
  </si>
  <si>
    <t>MO Unemployment Tax</t>
  </si>
  <si>
    <t>Total 24000 - Payroll Liabilities</t>
  </si>
  <si>
    <t>24001 - Direct Deposit Payable</t>
  </si>
  <si>
    <t>27010 - Other Accrued Expenses</t>
  </si>
  <si>
    <t>Direct Deposit Payable</t>
  </si>
  <si>
    <t>Total Other Current Liabilities</t>
  </si>
  <si>
    <t>Total Current Liabilities</t>
  </si>
  <si>
    <t>Long-Term Liabilities</t>
  </si>
  <si>
    <t>29001 - Note Payable on Middle School Building</t>
  </si>
  <si>
    <t>Total Long-Term Liabilities</t>
  </si>
  <si>
    <t>Total Liabilities</t>
  </si>
  <si>
    <t>Equity</t>
  </si>
  <si>
    <t>30000 - Opening Balance Equity</t>
  </si>
  <si>
    <t>32000 - Retained Earnings</t>
  </si>
  <si>
    <t>Net Income</t>
  </si>
  <si>
    <t>Total Equity</t>
  </si>
  <si>
    <t>TOTAL LIABILITIES AND EQUITY</t>
  </si>
  <si>
    <t>Sunday, Jun 18, 2023 11:35:32 AM GMT-7 - Accrual Basis</t>
  </si>
  <si>
    <t>Check Detail</t>
  </si>
  <si>
    <t>Date</t>
  </si>
  <si>
    <t>Transaction Type</t>
  </si>
  <si>
    <t>Num</t>
  </si>
  <si>
    <t>Name</t>
  </si>
  <si>
    <t>Memo/Description</t>
  </si>
  <si>
    <t>Clr</t>
  </si>
  <si>
    <t>Amount</t>
  </si>
  <si>
    <t>Expense</t>
  </si>
  <si>
    <t>Assel Grant Services</t>
  </si>
  <si>
    <t>BILL PMT - Assel Grant Services</t>
  </si>
  <si>
    <t>C</t>
  </si>
  <si>
    <t>BANKCARD REF#10001593</t>
  </si>
  <si>
    <t>UMB</t>
  </si>
  <si>
    <t>ANALYSIS SERVICE CHARGE(S)</t>
  </si>
  <si>
    <t>Lincoln Financial</t>
  </si>
  <si>
    <t>*LINCOLN NATLIFE PREMPAYMNT KANS *LINCOLN NATLIFE PREMPAYMNT KANSAS CITY G REF#10128739</t>
  </si>
  <si>
    <t>Tax Payment</t>
  </si>
  <si>
    <t>IRS</t>
  </si>
  <si>
    <t>Tax Payment for Period: 04/26/2023-04/28/2023</t>
  </si>
  <si>
    <t>Federal Taxes (941/943/944)</t>
  </si>
  <si>
    <t>BILL PMT - Kara Kahn</t>
  </si>
  <si>
    <t>MO Department of Revenue</t>
  </si>
  <si>
    <t>Tax Payment for Period: 04/01/2023-04/30/2023</t>
  </si>
  <si>
    <t>MO Income Tax</t>
  </si>
  <si>
    <t>Quickbooks</t>
  </si>
  <si>
    <t>INTUIT * REF#10863802</t>
  </si>
  <si>
    <t>Eventology</t>
  </si>
  <si>
    <t>BILL PMT - Eventology LLC</t>
  </si>
  <si>
    <t>Eskie &amp; Associates</t>
  </si>
  <si>
    <t>BILL PMT - Eskie &amp; Associates LL BILL PMT - Eskie &amp; Associates LLC</t>
  </si>
  <si>
    <t>Turner Construction</t>
  </si>
  <si>
    <t>BILL PMT - Cornell Roofing and S BILL PMT - Cornell Roofing and Sheet Metal</t>
  </si>
  <si>
    <t>United Healthcare</t>
  </si>
  <si>
    <t>UNITED HEALTHCAR EDI PAYMTS 0007 UNITED HEALTHCAR EDI PAYMTS 0007KCGPA FOU REF#10020476</t>
  </si>
  <si>
    <t>Zollars Family</t>
  </si>
  <si>
    <t>CHARGE BACK REF#100107 - Original check unprocessed; redeposited on 5/24</t>
  </si>
  <si>
    <t>Payroll Check</t>
  </si>
  <si>
    <t>DD</t>
  </si>
  <si>
    <t>Tom Krebs</t>
  </si>
  <si>
    <t>Pay Period: 05/01/2023-05/15/2023</t>
  </si>
  <si>
    <t>Direct Deposit</t>
  </si>
  <si>
    <t>Kara Kahn</t>
  </si>
  <si>
    <t>Molly Schemm</t>
  </si>
  <si>
    <t>Tax Payment for Period: 05/13/2023-05/16/2023</t>
  </si>
  <si>
    <t>Pay Period: 05/16/2023-05/30/2023</t>
  </si>
  <si>
    <t>BILL PMT - Plaza Liquor</t>
  </si>
  <si>
    <t>Emcor</t>
  </si>
  <si>
    <t>BILL PMT - Emcor</t>
  </si>
  <si>
    <t>Cornell Roofing</t>
  </si>
  <si>
    <t>Roof repairs</t>
  </si>
  <si>
    <t>Sunday, Jun 18, 2023 11:36:44 AM GMT-7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</si>
</sst>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#,##0.00\ _€"/>
    <numFmt numFmtId="165" formatCode="&quot;$&quot;* #,##0.00\ _€"/>
    <numFmt numFmtId="166" formatCode="_(&quot;$&quot;* #,##0.00_);_(&quot;$&quot;* \(#,##0.00\);_(&quot;$&quot;* &quot;-&quot;??_);_(@_)"/>
    <numFmt numFmtId="167" formatCode="&quot;$&quot;#,##0.00"/>
    <numFmt numFmtId="168" formatCode="mmmm yyyy"/>
    <numFmt numFmtId="169" formatCode="mm/dd/yyyy"/>
  </numFmts>
  <fonts count="10">
    <font>
      <sz val="11.0"/>
      <color rgb="FF000000"/>
      <name val="Calibri"/>
      <scheme val="minor"/>
    </font>
    <font>
      <b/>
      <sz val="14.0"/>
      <color rgb="FF000000"/>
      <name val="Arial"/>
    </font>
    <font>
      <sz val="11.0"/>
      <color rgb="FF000000"/>
      <name val="Calibri"/>
    </font>
    <font>
      <b/>
      <sz val="9.0"/>
      <color rgb="FF000000"/>
      <name val="Arial"/>
    </font>
    <font>
      <b/>
      <sz val="8.0"/>
      <color rgb="FF000000"/>
      <name val="Arial"/>
    </font>
    <font>
      <sz val="8.0"/>
      <color rgb="FF000000"/>
      <name val="Arial"/>
    </font>
    <font>
      <sz val="11.0"/>
      <color theme="0"/>
      <name val="Calibri"/>
    </font>
    <font>
      <color theme="1"/>
      <name val="Calibri"/>
      <scheme val="minor"/>
    </font>
    <font>
      <color theme="1"/>
      <name val="Calibri"/>
    </font>
    <font>
      <b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4">
    <border/>
    <border>
      <bottom style="thin">
        <color rgb="FF000000"/>
      </bottom>
    </border>
    <border>
      <left/>
      <right/>
      <top/>
      <bottom/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center" shrinkToFit="0" wrapText="1"/>
    </xf>
    <xf borderId="0" fillId="0" fontId="4" numFmtId="0" xfId="0" applyAlignment="1" applyFont="1">
      <alignment horizontal="left" shrinkToFit="0" wrapText="1"/>
    </xf>
    <xf borderId="0" fillId="0" fontId="5" numFmtId="164" xfId="0" applyAlignment="1" applyFont="1" applyNumberFormat="1">
      <alignment shrinkToFit="0" wrapText="1"/>
    </xf>
    <xf borderId="0" fillId="0" fontId="5" numFmtId="164" xfId="0" applyAlignment="1" applyFont="1" applyNumberFormat="1">
      <alignment horizontal="right" readingOrder="0" shrinkToFit="0" wrapText="1"/>
    </xf>
    <xf borderId="0" fillId="0" fontId="5" numFmtId="164" xfId="0" applyAlignment="1" applyFont="1" applyNumberFormat="1">
      <alignment horizontal="right" shrinkToFit="0" wrapText="1"/>
    </xf>
    <xf borderId="2" fillId="2" fontId="2" numFmtId="9" xfId="0" applyBorder="1" applyFill="1" applyFont="1" applyNumberFormat="1"/>
    <xf borderId="0" fillId="0" fontId="6" numFmtId="0" xfId="0" applyFont="1"/>
    <xf borderId="0" fillId="0" fontId="2" numFmtId="9" xfId="0" applyFont="1" applyNumberFormat="1"/>
    <xf borderId="2" fillId="3" fontId="2" numFmtId="9" xfId="0" applyBorder="1" applyFill="1" applyFont="1" applyNumberFormat="1"/>
    <xf borderId="0" fillId="0" fontId="2" numFmtId="0" xfId="0" applyAlignment="1" applyFont="1">
      <alignment readingOrder="0"/>
    </xf>
    <xf borderId="3" fillId="0" fontId="4" numFmtId="165" xfId="0" applyAlignment="1" applyBorder="1" applyFont="1" applyNumberFormat="1">
      <alignment horizontal="right" shrinkToFit="0" wrapText="1"/>
    </xf>
    <xf borderId="0" fillId="0" fontId="7" numFmtId="0" xfId="0" applyAlignment="1" applyFont="1">
      <alignment readingOrder="0"/>
    </xf>
    <xf borderId="2" fillId="4" fontId="2" numFmtId="9" xfId="0" applyBorder="1" applyFill="1" applyFont="1" applyNumberFormat="1"/>
    <xf borderId="0" fillId="0" fontId="8" numFmtId="0" xfId="0" applyAlignment="1" applyFont="1">
      <alignment readingOrder="0"/>
    </xf>
    <xf borderId="0" fillId="0" fontId="2" numFmtId="166" xfId="0" applyFont="1" applyNumberFormat="1"/>
    <xf borderId="0" fillId="0" fontId="5" numFmtId="0" xfId="0" applyAlignment="1" applyFont="1">
      <alignment horizontal="center" readingOrder="0" shrinkToFit="0" wrapText="1"/>
    </xf>
    <xf borderId="0" fillId="0" fontId="8" numFmtId="0" xfId="0" applyFont="1"/>
    <xf borderId="0" fillId="0" fontId="1" numFmtId="0" xfId="0" applyAlignment="1" applyFont="1">
      <alignment horizontal="center" readingOrder="0" shrinkToFit="0" vertical="bottom" wrapText="0"/>
    </xf>
    <xf borderId="0" fillId="0" fontId="9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vertical="bottom"/>
    </xf>
    <xf borderId="1" fillId="0" fontId="3" numFmtId="0" xfId="0" applyAlignment="1" applyBorder="1" applyFont="1">
      <alignment horizontal="center" readingOrder="0" vertical="bottom"/>
    </xf>
    <xf borderId="0" fillId="0" fontId="4" numFmtId="0" xfId="0" applyAlignment="1" applyFont="1">
      <alignment horizontal="left" readingOrder="0" vertical="bottom"/>
    </xf>
    <xf borderId="0" fillId="0" fontId="5" numFmtId="0" xfId="0" applyAlignment="1" applyFont="1">
      <alignment vertical="bottom"/>
    </xf>
    <xf borderId="0" fillId="0" fontId="5" numFmtId="4" xfId="0" applyAlignment="1" applyFont="1" applyNumberFormat="1">
      <alignment horizontal="right" readingOrder="0" vertical="bottom"/>
    </xf>
    <xf borderId="0" fillId="0" fontId="5" numFmtId="0" xfId="0" applyAlignment="1" applyFont="1">
      <alignment horizontal="right" readingOrder="0" vertical="bottom"/>
    </xf>
    <xf borderId="3" fillId="0" fontId="4" numFmtId="167" xfId="0" applyAlignment="1" applyBorder="1" applyFont="1" applyNumberFormat="1">
      <alignment horizontal="right" readingOrder="0" vertical="bottom"/>
    </xf>
    <xf borderId="0" fillId="0" fontId="4" numFmtId="0" xfId="0" applyAlignment="1" applyFont="1">
      <alignment horizontal="left" vertical="bottom"/>
    </xf>
    <xf borderId="0" fillId="0" fontId="5" numFmtId="0" xfId="0" applyAlignment="1" applyFont="1">
      <alignment horizontal="center" readingOrder="0" shrinkToFit="0" vertical="bottom" wrapText="0"/>
    </xf>
    <xf borderId="0" fillId="0" fontId="9" numFmtId="168" xfId="0" applyAlignment="1" applyFont="1" applyNumberFormat="1">
      <alignment horizontal="center" readingOrder="0" shrinkToFit="0" vertical="bottom" wrapText="0"/>
    </xf>
    <xf borderId="0" fillId="0" fontId="5" numFmtId="169" xfId="0" applyAlignment="1" applyFont="1" applyNumberFormat="1">
      <alignment horizontal="left" readingOrder="0" vertical="bottom"/>
    </xf>
    <xf borderId="0" fillId="0" fontId="5" numFmtId="0" xfId="0" applyAlignment="1" applyFont="1">
      <alignment horizontal="left" readingOrder="0" vertical="bottom"/>
    </xf>
    <xf borderId="0" fillId="0" fontId="5" numFmtId="0" xfId="0" applyAlignment="1" applyFont="1">
      <alignment horizontal="left" vertical="bottom"/>
    </xf>
    <xf borderId="0" fillId="0" fontId="5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6.14"/>
    <col customWidth="1" min="2" max="2" width="18.29"/>
    <col customWidth="1" min="3" max="3" width="12.71"/>
    <col customWidth="1" min="4" max="26" width="8.86"/>
  </cols>
  <sheetData>
    <row r="1" ht="18.0" customHeight="1">
      <c r="A1" s="1" t="s">
        <v>0</v>
      </c>
    </row>
    <row r="2" ht="18.0" customHeight="1">
      <c r="A2" s="1" t="s">
        <v>1</v>
      </c>
    </row>
    <row r="3">
      <c r="A3" s="2" t="s">
        <v>2</v>
      </c>
    </row>
    <row r="5">
      <c r="A5" s="3"/>
      <c r="B5" s="4" t="s">
        <v>3</v>
      </c>
      <c r="C5" s="4" t="s">
        <v>4</v>
      </c>
      <c r="D5" s="4" t="s">
        <v>5</v>
      </c>
      <c r="E5" s="5" t="s">
        <v>6</v>
      </c>
    </row>
    <row r="6">
      <c r="A6" s="6" t="s">
        <v>7</v>
      </c>
      <c r="B6" s="7"/>
    </row>
    <row r="7">
      <c r="A7" s="6" t="s">
        <v>8</v>
      </c>
      <c r="B7" s="8">
        <v>99000.0</v>
      </c>
      <c r="C7" s="9">
        <v>108000.0</v>
      </c>
      <c r="D7" s="10">
        <f t="shared" ref="D7:D8" si="1">B7/C7</f>
        <v>0.9166666667</v>
      </c>
    </row>
    <row r="8">
      <c r="A8" s="6" t="s">
        <v>9</v>
      </c>
      <c r="B8" s="8">
        <v>513866.94</v>
      </c>
      <c r="C8" s="9">
        <v>250000.0</v>
      </c>
      <c r="D8" s="10">
        <f t="shared" si="1"/>
        <v>2.05546776</v>
      </c>
      <c r="I8" s="11">
        <f>(B8+B9+B10)/(C8+C10)</f>
        <v>0.5920710464</v>
      </c>
    </row>
    <row r="9">
      <c r="A9" s="6" t="s">
        <v>10</v>
      </c>
      <c r="B9" s="8">
        <v>1200.0</v>
      </c>
      <c r="C9" s="9"/>
      <c r="D9" s="12"/>
    </row>
    <row r="10">
      <c r="A10" s="6" t="s">
        <v>11</v>
      </c>
      <c r="B10" s="9">
        <f>600000</f>
        <v>600000</v>
      </c>
      <c r="C10" s="9">
        <v>1633333.0</v>
      </c>
      <c r="D10" s="13">
        <f t="shared" ref="D10:D13" si="2">B10/C10</f>
        <v>0.3673470137</v>
      </c>
      <c r="E10" s="14" t="s">
        <v>12</v>
      </c>
    </row>
    <row r="11">
      <c r="A11" s="6" t="s">
        <v>13</v>
      </c>
      <c r="B11" s="8">
        <v>481540.0</v>
      </c>
      <c r="C11" s="9">
        <v>650000.0</v>
      </c>
      <c r="D11" s="10">
        <f t="shared" si="2"/>
        <v>0.7408307692</v>
      </c>
    </row>
    <row r="12">
      <c r="A12" s="6" t="s">
        <v>14</v>
      </c>
      <c r="B12" s="15">
        <f>(((B8)+(B9))+(B10))+(B11)</f>
        <v>1596606.94</v>
      </c>
      <c r="C12" s="15">
        <f>SUM(C7:C11)</f>
        <v>2641333</v>
      </c>
      <c r="D12" s="10">
        <f t="shared" si="2"/>
        <v>0.6044701444</v>
      </c>
    </row>
    <row r="13">
      <c r="A13" s="6" t="s">
        <v>15</v>
      </c>
      <c r="B13" s="8">
        <v>111518.6</v>
      </c>
      <c r="C13" s="9">
        <v>50000.0</v>
      </c>
      <c r="D13" s="10">
        <f t="shared" si="2"/>
        <v>2.230372</v>
      </c>
    </row>
    <row r="14">
      <c r="A14" s="6" t="s">
        <v>16</v>
      </c>
      <c r="B14" s="9">
        <f>813.7+23.79</f>
        <v>837.49</v>
      </c>
      <c r="C14" s="9"/>
      <c r="D14" s="12"/>
    </row>
    <row r="15">
      <c r="A15" s="6" t="s">
        <v>17</v>
      </c>
      <c r="B15" s="15">
        <f>(((B7)+(B12))+(B13))+(B14)</f>
        <v>1807963.03</v>
      </c>
      <c r="C15" s="15">
        <f>SUM(C12:C13)</f>
        <v>2691333</v>
      </c>
      <c r="D15" s="13">
        <f>B15/C15</f>
        <v>0.6717723262</v>
      </c>
      <c r="E15" s="16" t="s">
        <v>18</v>
      </c>
    </row>
    <row r="16">
      <c r="A16" s="6"/>
      <c r="B16" s="15"/>
      <c r="C16" s="15"/>
      <c r="D16" s="12"/>
    </row>
    <row r="17">
      <c r="A17" s="6" t="s">
        <v>19</v>
      </c>
      <c r="B17" s="7"/>
      <c r="C17" s="7"/>
      <c r="D17" s="12"/>
    </row>
    <row r="18">
      <c r="A18" s="6" t="s">
        <v>20</v>
      </c>
      <c r="B18" s="8">
        <v>193383.94</v>
      </c>
      <c r="C18" s="9">
        <v>1100000.0</v>
      </c>
      <c r="D18" s="10">
        <f t="shared" ref="D18:D25" si="3">B18/C18</f>
        <v>0.1758035818</v>
      </c>
    </row>
    <row r="19">
      <c r="A19" s="6" t="s">
        <v>21</v>
      </c>
      <c r="B19" s="9">
        <f>32520</f>
        <v>32520</v>
      </c>
      <c r="C19" s="9">
        <v>108000.0</v>
      </c>
      <c r="D19" s="10">
        <f t="shared" si="3"/>
        <v>0.3011111111</v>
      </c>
    </row>
    <row r="20">
      <c r="A20" s="6" t="s">
        <v>22</v>
      </c>
      <c r="B20" s="9">
        <f>5000</f>
        <v>5000</v>
      </c>
      <c r="C20" s="9">
        <v>75000.0</v>
      </c>
      <c r="D20" s="10">
        <f t="shared" si="3"/>
        <v>0.06666666667</v>
      </c>
    </row>
    <row r="21" ht="15.75" customHeight="1">
      <c r="A21" s="6" t="s">
        <v>23</v>
      </c>
      <c r="B21" s="8">
        <v>479.43</v>
      </c>
      <c r="C21" s="9">
        <v>477.0</v>
      </c>
      <c r="D21" s="10">
        <f t="shared" si="3"/>
        <v>1.00509434</v>
      </c>
    </row>
    <row r="22" ht="15.75" customHeight="1">
      <c r="A22" s="6" t="s">
        <v>24</v>
      </c>
      <c r="B22" s="8">
        <v>35500.64</v>
      </c>
      <c r="C22" s="9">
        <v>37800.0</v>
      </c>
      <c r="D22" s="10">
        <f t="shared" si="3"/>
        <v>0.9391703704</v>
      </c>
    </row>
    <row r="23" ht="15.75" customHeight="1">
      <c r="A23" s="6" t="s">
        <v>25</v>
      </c>
      <c r="B23" s="8">
        <v>73450.62</v>
      </c>
      <c r="C23" s="9">
        <v>150000.0</v>
      </c>
      <c r="D23" s="10">
        <f t="shared" si="3"/>
        <v>0.4896708</v>
      </c>
    </row>
    <row r="24" ht="15.75" customHeight="1">
      <c r="A24" s="6" t="s">
        <v>26</v>
      </c>
      <c r="B24" s="15">
        <f t="shared" ref="B24:C24" si="4">(B22)+(B23)</f>
        <v>108951.26</v>
      </c>
      <c r="C24" s="15">
        <f t="shared" si="4"/>
        <v>187800</v>
      </c>
      <c r="D24" s="10">
        <f t="shared" si="3"/>
        <v>0.5801451544</v>
      </c>
    </row>
    <row r="25" ht="15.75" customHeight="1">
      <c r="A25" s="6" t="s">
        <v>27</v>
      </c>
      <c r="B25" s="8">
        <v>8098.0</v>
      </c>
      <c r="C25" s="9">
        <v>15371.0</v>
      </c>
      <c r="D25" s="10">
        <f t="shared" si="3"/>
        <v>0.5268362501</v>
      </c>
    </row>
    <row r="26" ht="15.75" customHeight="1">
      <c r="A26" s="6"/>
      <c r="B26" s="9"/>
      <c r="C26" s="9"/>
      <c r="D26" s="12"/>
    </row>
    <row r="27" ht="15.75" customHeight="1">
      <c r="A27" s="6" t="s">
        <v>28</v>
      </c>
      <c r="B27" s="9">
        <f>225546.9+1184.16</f>
        <v>226731.06</v>
      </c>
      <c r="C27" s="9">
        <v>241829.0</v>
      </c>
      <c r="D27" s="10">
        <f t="shared" ref="D27:D42" si="5">B27/C27</f>
        <v>0.9375677028</v>
      </c>
    </row>
    <row r="28" ht="15.75" hidden="1" customHeight="1">
      <c r="A28" s="6" t="s">
        <v>29</v>
      </c>
      <c r="B28" s="9">
        <f>17.4</f>
        <v>17.4</v>
      </c>
      <c r="C28" s="9"/>
      <c r="D28" s="12" t="str">
        <f t="shared" si="5"/>
        <v>#DIV/0!</v>
      </c>
    </row>
    <row r="29" ht="15.75" customHeight="1">
      <c r="A29" s="6" t="s">
        <v>30</v>
      </c>
      <c r="B29" s="9">
        <f>17.4+6982.83+17942.69+17002.84-1225.59-3033.61</f>
        <v>37686.56</v>
      </c>
      <c r="C29" s="9">
        <v>32844.0</v>
      </c>
      <c r="D29" s="17">
        <f t="shared" si="5"/>
        <v>1.147441237</v>
      </c>
      <c r="E29" s="18" t="s">
        <v>31</v>
      </c>
    </row>
    <row r="30" ht="15.75" hidden="1" customHeight="1">
      <c r="A30" s="6" t="s">
        <v>32</v>
      </c>
      <c r="B30" s="9">
        <f>4424.31</f>
        <v>4424.31</v>
      </c>
      <c r="C30" s="9"/>
      <c r="D30" s="12" t="str">
        <f t="shared" si="5"/>
        <v>#DIV/0!</v>
      </c>
    </row>
    <row r="31" ht="15.75" hidden="1" customHeight="1">
      <c r="A31" s="6" t="s">
        <v>33</v>
      </c>
      <c r="B31" s="9">
        <f>10299.8</f>
        <v>10299.8</v>
      </c>
      <c r="C31" s="9"/>
      <c r="D31" s="12" t="str">
        <f t="shared" si="5"/>
        <v>#DIV/0!</v>
      </c>
    </row>
    <row r="32" ht="15.75" hidden="1" customHeight="1">
      <c r="A32" s="6" t="s">
        <v>34</v>
      </c>
      <c r="B32" s="15">
        <f>(B30)+(B31)</f>
        <v>14724.11</v>
      </c>
      <c r="C32" s="15"/>
      <c r="D32" s="12" t="str">
        <f t="shared" si="5"/>
        <v>#DIV/0!</v>
      </c>
    </row>
    <row r="33" ht="15.75" hidden="1" customHeight="1">
      <c r="A33" s="6" t="s">
        <v>35</v>
      </c>
      <c r="B33" s="9">
        <f>10851.68</f>
        <v>10851.68</v>
      </c>
      <c r="C33" s="9"/>
      <c r="D33" s="12" t="str">
        <f t="shared" si="5"/>
        <v>#DIV/0!</v>
      </c>
    </row>
    <row r="34" ht="15.75" hidden="1" customHeight="1">
      <c r="D34" s="12" t="str">
        <f t="shared" si="5"/>
        <v>#DIV/0!</v>
      </c>
    </row>
    <row r="35" ht="15.75" hidden="1" customHeight="1">
      <c r="A35" s="6" t="s">
        <v>36</v>
      </c>
      <c r="B35" s="15">
        <f>(((B28)+(B32))+(B33))+(B27)</f>
        <v>252324.25</v>
      </c>
      <c r="C35" s="15"/>
      <c r="D35" s="12" t="str">
        <f t="shared" si="5"/>
        <v>#DIV/0!</v>
      </c>
    </row>
    <row r="36" ht="15.75" hidden="1" customHeight="1">
      <c r="A36" s="6" t="s">
        <v>37</v>
      </c>
      <c r="B36" s="9">
        <f t="shared" ref="B36:B37" si="6">0</f>
        <v>0</v>
      </c>
      <c r="C36" s="9"/>
      <c r="D36" s="12" t="str">
        <f t="shared" si="5"/>
        <v>#DIV/0!</v>
      </c>
    </row>
    <row r="37" ht="15.75" hidden="1" customHeight="1">
      <c r="A37" s="6" t="s">
        <v>38</v>
      </c>
      <c r="B37" s="9">
        <f t="shared" si="6"/>
        <v>0</v>
      </c>
      <c r="C37" s="9"/>
      <c r="D37" s="12" t="str">
        <f t="shared" si="5"/>
        <v>#DIV/0!</v>
      </c>
    </row>
    <row r="38" ht="15.75" hidden="1" customHeight="1">
      <c r="A38" s="6" t="s">
        <v>33</v>
      </c>
      <c r="B38" s="9">
        <f>-1225.59</f>
        <v>-1225.59</v>
      </c>
      <c r="C38" s="9"/>
      <c r="D38" s="12" t="str">
        <f t="shared" si="5"/>
        <v>#DIV/0!</v>
      </c>
    </row>
    <row r="39" ht="15.75" hidden="1" customHeight="1">
      <c r="A39" s="6" t="s">
        <v>39</v>
      </c>
      <c r="B39" s="15">
        <f>(B37)+(B38)</f>
        <v>-1225.59</v>
      </c>
      <c r="C39" s="15"/>
      <c r="D39" s="12" t="str">
        <f t="shared" si="5"/>
        <v>#DIV/0!</v>
      </c>
    </row>
    <row r="40" ht="15.75" hidden="1" customHeight="1">
      <c r="A40" s="6" t="s">
        <v>40</v>
      </c>
      <c r="B40" s="15">
        <f>(B36)+(B39)</f>
        <v>-1225.59</v>
      </c>
      <c r="C40" s="15"/>
      <c r="D40" s="12" t="str">
        <f t="shared" si="5"/>
        <v>#DIV/0!</v>
      </c>
    </row>
    <row r="41" ht="15.75" hidden="1" customHeight="1">
      <c r="A41" s="6" t="s">
        <v>41</v>
      </c>
      <c r="B41" s="9">
        <f>712.08</f>
        <v>712.08</v>
      </c>
      <c r="C41" s="9">
        <v>900.0</v>
      </c>
      <c r="D41" s="12">
        <f t="shared" si="5"/>
        <v>0.7912</v>
      </c>
    </row>
    <row r="42" ht="15.75" customHeight="1">
      <c r="A42" s="6" t="s">
        <v>42</v>
      </c>
      <c r="B42" s="9">
        <f t="shared" ref="B42:C42" si="7">B27+B29</f>
        <v>264417.62</v>
      </c>
      <c r="C42" s="9">
        <f t="shared" si="7"/>
        <v>274673</v>
      </c>
      <c r="D42" s="10">
        <f t="shared" si="5"/>
        <v>0.9626633124</v>
      </c>
    </row>
    <row r="43" ht="15.75" customHeight="1">
      <c r="A43" s="6"/>
      <c r="B43" s="9"/>
      <c r="C43" s="9"/>
      <c r="D43" s="12"/>
    </row>
    <row r="44" ht="15.75" customHeight="1">
      <c r="A44" s="6" t="s">
        <v>43</v>
      </c>
      <c r="B44" s="15">
        <f>((((((((B18)+(B19))+(B20))+(B21))+(B24))+(B25))+B42))</f>
        <v>612850.25</v>
      </c>
      <c r="C44" s="15">
        <f>C18+C19+C20+C21+C24+C25+C27+C29</f>
        <v>1761321</v>
      </c>
      <c r="D44" s="10">
        <f t="shared" ref="D44:D45" si="8">B44/C44</f>
        <v>0.3479492097</v>
      </c>
    </row>
    <row r="45" ht="15.75" customHeight="1">
      <c r="A45" s="6" t="s">
        <v>44</v>
      </c>
      <c r="B45" s="15">
        <f>(B15)-(B44)</f>
        <v>1195112.78</v>
      </c>
      <c r="C45" s="15">
        <f>C15-C44</f>
        <v>930012</v>
      </c>
      <c r="D45" s="10">
        <f t="shared" si="8"/>
        <v>1.285050924</v>
      </c>
    </row>
    <row r="46" ht="15.75" customHeight="1">
      <c r="A46" s="6"/>
      <c r="B46" s="15"/>
      <c r="C46" s="15"/>
      <c r="D46" s="12"/>
    </row>
    <row r="47" ht="15.75" hidden="1" customHeight="1">
      <c r="A47" s="6"/>
      <c r="B47" s="7"/>
      <c r="C47" s="19"/>
    </row>
    <row r="48" ht="15.75" hidden="1" customHeight="1"/>
    <row r="49" ht="15.75" customHeight="1"/>
    <row r="50" ht="34.5" customHeight="1">
      <c r="A50" s="20" t="s">
        <v>45</v>
      </c>
      <c r="G50" s="21">
        <f>11/12</f>
        <v>0.9166666667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D1"/>
    <mergeCell ref="A2:D2"/>
    <mergeCell ref="A3:D3"/>
    <mergeCell ref="A50:D5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58.71"/>
  </cols>
  <sheetData>
    <row r="1">
      <c r="A1" s="22" t="s">
        <v>0</v>
      </c>
    </row>
    <row r="2">
      <c r="A2" s="22" t="s">
        <v>46</v>
      </c>
    </row>
    <row r="3">
      <c r="A3" s="23" t="s">
        <v>47</v>
      </c>
    </row>
    <row r="4">
      <c r="A4" s="24"/>
      <c r="B4" s="24"/>
    </row>
    <row r="5">
      <c r="A5" s="25"/>
      <c r="B5" s="26" t="s">
        <v>48</v>
      </c>
    </row>
    <row r="6">
      <c r="A6" s="27" t="s">
        <v>49</v>
      </c>
      <c r="B6" s="28"/>
    </row>
    <row r="7">
      <c r="A7" s="27" t="s">
        <v>50</v>
      </c>
      <c r="B7" s="28"/>
    </row>
    <row r="8">
      <c r="A8" s="27" t="s">
        <v>51</v>
      </c>
      <c r="B8" s="28"/>
    </row>
    <row r="9">
      <c r="A9" s="27" t="s">
        <v>52</v>
      </c>
      <c r="B9" s="29">
        <v>185767.5</v>
      </c>
    </row>
    <row r="10">
      <c r="A10" s="27" t="s">
        <v>53</v>
      </c>
      <c r="B10" s="30">
        <v>0.0</v>
      </c>
    </row>
    <row r="11">
      <c r="A11" s="27" t="s">
        <v>54</v>
      </c>
      <c r="B11" s="30">
        <v>0.0</v>
      </c>
    </row>
    <row r="12">
      <c r="A12" s="27" t="s">
        <v>55</v>
      </c>
      <c r="B12" s="30">
        <v>0.0</v>
      </c>
    </row>
    <row r="13">
      <c r="A13" s="27" t="s">
        <v>56</v>
      </c>
      <c r="B13" s="29">
        <v>4696141.22</v>
      </c>
    </row>
    <row r="14">
      <c r="A14" s="27" t="s">
        <v>57</v>
      </c>
      <c r="B14" s="29">
        <v>753877.93</v>
      </c>
    </row>
    <row r="15">
      <c r="A15" s="27" t="s">
        <v>58</v>
      </c>
      <c r="B15" s="31">
        <v>5635786.65</v>
      </c>
    </row>
    <row r="16">
      <c r="A16" s="27" t="s">
        <v>59</v>
      </c>
      <c r="B16" s="28"/>
    </row>
    <row r="17">
      <c r="A17" s="27" t="s">
        <v>60</v>
      </c>
      <c r="B17" s="29">
        <v>152000.0</v>
      </c>
    </row>
    <row r="18">
      <c r="A18" s="27" t="s">
        <v>61</v>
      </c>
      <c r="B18" s="29">
        <v>25000.0</v>
      </c>
    </row>
    <row r="19">
      <c r="A19" s="27" t="s">
        <v>62</v>
      </c>
      <c r="B19" s="29">
        <v>2525000.0</v>
      </c>
    </row>
    <row r="20">
      <c r="A20" s="27" t="s">
        <v>63</v>
      </c>
      <c r="B20" s="29">
        <v>260000.0</v>
      </c>
    </row>
    <row r="21">
      <c r="A21" s="27" t="s">
        <v>64</v>
      </c>
      <c r="B21" s="31">
        <v>2962000.0</v>
      </c>
    </row>
    <row r="22">
      <c r="A22" s="27" t="s">
        <v>65</v>
      </c>
      <c r="B22" s="31">
        <v>2962000.0</v>
      </c>
    </row>
    <row r="23">
      <c r="A23" s="27" t="s">
        <v>66</v>
      </c>
      <c r="B23" s="28"/>
    </row>
    <row r="24">
      <c r="A24" s="27" t="s">
        <v>67</v>
      </c>
      <c r="B24" s="29">
        <v>-204118.0</v>
      </c>
    </row>
    <row r="25">
      <c r="A25" s="27" t="s">
        <v>68</v>
      </c>
      <c r="B25" s="29">
        <v>-201000.0</v>
      </c>
    </row>
    <row r="26">
      <c r="A26" s="27" t="s">
        <v>69</v>
      </c>
      <c r="B26" s="31">
        <v>-405118.0</v>
      </c>
    </row>
    <row r="27">
      <c r="A27" s="27" t="s">
        <v>70</v>
      </c>
      <c r="B27" s="31">
        <v>8192668.65</v>
      </c>
    </row>
    <row r="28">
      <c r="A28" s="27" t="s">
        <v>71</v>
      </c>
      <c r="B28" s="28"/>
    </row>
    <row r="29">
      <c r="A29" s="27" t="s">
        <v>72</v>
      </c>
      <c r="B29" s="29">
        <v>32753.25</v>
      </c>
    </row>
    <row r="30">
      <c r="A30" s="27" t="s">
        <v>73</v>
      </c>
      <c r="B30" s="29">
        <v>2487736.85</v>
      </c>
    </row>
    <row r="31">
      <c r="A31" s="27" t="s">
        <v>74</v>
      </c>
      <c r="B31" s="30">
        <v>0.0</v>
      </c>
    </row>
    <row r="32">
      <c r="A32" s="27" t="s">
        <v>75</v>
      </c>
      <c r="B32" s="29">
        <v>1549355.8</v>
      </c>
    </row>
    <row r="33">
      <c r="A33" s="27" t="s">
        <v>76</v>
      </c>
      <c r="B33" s="29">
        <v>1562777.08</v>
      </c>
    </row>
    <row r="34">
      <c r="A34" s="27" t="s">
        <v>77</v>
      </c>
      <c r="B34" s="30">
        <v>0.0</v>
      </c>
    </row>
    <row r="35">
      <c r="A35" s="27" t="s">
        <v>78</v>
      </c>
      <c r="B35" s="29">
        <v>143725.0</v>
      </c>
    </row>
    <row r="36">
      <c r="A36" s="27" t="s">
        <v>79</v>
      </c>
      <c r="B36" s="29">
        <v>214779.32</v>
      </c>
    </row>
    <row r="37">
      <c r="A37" s="27" t="s">
        <v>80</v>
      </c>
      <c r="B37" s="31">
        <v>358504.32</v>
      </c>
    </row>
    <row r="38">
      <c r="A38" s="27" t="s">
        <v>81</v>
      </c>
      <c r="B38" s="29">
        <v>-268419.26</v>
      </c>
    </row>
    <row r="39">
      <c r="A39" s="27" t="s">
        <v>82</v>
      </c>
      <c r="B39" s="30">
        <v>0.0</v>
      </c>
    </row>
    <row r="40">
      <c r="A40" s="27" t="s">
        <v>83</v>
      </c>
      <c r="B40" s="31">
        <v>5722708.04</v>
      </c>
    </row>
    <row r="41">
      <c r="A41" s="27" t="s">
        <v>84</v>
      </c>
      <c r="B41" s="31">
        <v>1.391537669E7</v>
      </c>
    </row>
    <row r="42">
      <c r="A42" s="27" t="s">
        <v>85</v>
      </c>
      <c r="B42" s="28"/>
    </row>
    <row r="43">
      <c r="A43" s="27" t="s">
        <v>86</v>
      </c>
      <c r="B43" s="28"/>
    </row>
    <row r="44">
      <c r="A44" s="27" t="s">
        <v>87</v>
      </c>
      <c r="B44" s="28"/>
    </row>
    <row r="45">
      <c r="A45" s="27" t="s">
        <v>88</v>
      </c>
      <c r="B45" s="28"/>
    </row>
    <row r="46">
      <c r="A46" s="27" t="s">
        <v>89</v>
      </c>
      <c r="B46" s="30">
        <v>0.0</v>
      </c>
    </row>
    <row r="47">
      <c r="A47" s="27" t="s">
        <v>90</v>
      </c>
      <c r="B47" s="31">
        <v>0.0</v>
      </c>
    </row>
    <row r="48">
      <c r="A48" s="27" t="s">
        <v>91</v>
      </c>
      <c r="B48" s="28"/>
    </row>
    <row r="49">
      <c r="A49" s="27" t="s">
        <v>92</v>
      </c>
      <c r="B49" s="30">
        <v>0.0</v>
      </c>
    </row>
    <row r="50">
      <c r="A50" s="27" t="s">
        <v>93</v>
      </c>
      <c r="B50" s="30">
        <v>0.0</v>
      </c>
    </row>
    <row r="51">
      <c r="A51" s="27" t="s">
        <v>94</v>
      </c>
      <c r="B51" s="29">
        <v>3023.83</v>
      </c>
    </row>
    <row r="52">
      <c r="A52" s="27" t="s">
        <v>95</v>
      </c>
      <c r="B52" s="30">
        <v>189.08</v>
      </c>
    </row>
    <row r="53">
      <c r="A53" s="27" t="s">
        <v>96</v>
      </c>
      <c r="B53" s="30">
        <v>774.0</v>
      </c>
    </row>
    <row r="54">
      <c r="A54" s="27" t="s">
        <v>97</v>
      </c>
      <c r="B54" s="29">
        <f>2253.13-2253.13</f>
        <v>0</v>
      </c>
    </row>
    <row r="55">
      <c r="A55" s="27" t="s">
        <v>98</v>
      </c>
      <c r="B55" s="30">
        <f>780.48-780.48</f>
        <v>0</v>
      </c>
    </row>
    <row r="56">
      <c r="A56" s="27" t="s">
        <v>99</v>
      </c>
      <c r="B56" s="30">
        <v>60.0</v>
      </c>
    </row>
    <row r="57">
      <c r="A57" s="27" t="s">
        <v>100</v>
      </c>
      <c r="B57" s="30">
        <v>400.22</v>
      </c>
    </row>
    <row r="58">
      <c r="A58" s="27" t="s">
        <v>101</v>
      </c>
      <c r="B58" s="29">
        <v>2105.94</v>
      </c>
    </row>
    <row r="59">
      <c r="A59" s="27" t="s">
        <v>102</v>
      </c>
      <c r="B59" s="30">
        <v>86.88</v>
      </c>
    </row>
    <row r="60">
      <c r="A60" s="27" t="s">
        <v>103</v>
      </c>
      <c r="B60" s="30">
        <v>0.0</v>
      </c>
    </row>
    <row r="61">
      <c r="A61" s="27" t="s">
        <v>104</v>
      </c>
      <c r="B61" s="30">
        <v>0.0</v>
      </c>
    </row>
    <row r="62">
      <c r="A62" s="27" t="s">
        <v>105</v>
      </c>
      <c r="B62" s="30">
        <v>0.0</v>
      </c>
    </row>
    <row r="63">
      <c r="A63" s="27" t="s">
        <v>106</v>
      </c>
      <c r="B63" s="31">
        <v>9673.56</v>
      </c>
    </row>
    <row r="64">
      <c r="A64" s="27" t="s">
        <v>107</v>
      </c>
      <c r="B64" s="30">
        <v>0.0</v>
      </c>
    </row>
    <row r="65">
      <c r="A65" s="27" t="s">
        <v>108</v>
      </c>
      <c r="B65" s="30">
        <v>0.0</v>
      </c>
    </row>
    <row r="66">
      <c r="A66" s="27" t="s">
        <v>109</v>
      </c>
      <c r="B66" s="30">
        <v>0.0</v>
      </c>
    </row>
    <row r="67">
      <c r="A67" s="27" t="s">
        <v>110</v>
      </c>
      <c r="B67" s="31">
        <v>9673.56</v>
      </c>
    </row>
    <row r="68">
      <c r="A68" s="27" t="s">
        <v>111</v>
      </c>
      <c r="B68" s="31">
        <v>9673.56</v>
      </c>
    </row>
    <row r="69">
      <c r="A69" s="27" t="s">
        <v>112</v>
      </c>
      <c r="B69" s="28"/>
    </row>
    <row r="70">
      <c r="A70" s="27" t="s">
        <v>113</v>
      </c>
      <c r="B70" s="29">
        <v>-2892.0</v>
      </c>
    </row>
    <row r="71">
      <c r="A71" s="27" t="s">
        <v>114</v>
      </c>
      <c r="B71" s="31">
        <v>-2892.0</v>
      </c>
    </row>
    <row r="72">
      <c r="A72" s="27" t="s">
        <v>115</v>
      </c>
      <c r="B72" s="31">
        <v>6781.56</v>
      </c>
    </row>
    <row r="73">
      <c r="A73" s="27" t="s">
        <v>116</v>
      </c>
      <c r="B73" s="28"/>
    </row>
    <row r="74">
      <c r="A74" s="27" t="s">
        <v>117</v>
      </c>
      <c r="B74" s="29">
        <v>3434657.11</v>
      </c>
    </row>
    <row r="75">
      <c r="A75" s="27" t="s">
        <v>118</v>
      </c>
      <c r="B75" s="29">
        <v>9281858.78</v>
      </c>
    </row>
    <row r="76">
      <c r="A76" s="27" t="s">
        <v>119</v>
      </c>
      <c r="B76" s="29">
        <v>1192079.24</v>
      </c>
    </row>
    <row r="77">
      <c r="A77" s="27" t="s">
        <v>120</v>
      </c>
      <c r="B77" s="31">
        <v>1.390859513E7</v>
      </c>
    </row>
    <row r="78">
      <c r="A78" s="27" t="s">
        <v>121</v>
      </c>
      <c r="B78" s="31">
        <v>1.391537669E7</v>
      </c>
    </row>
    <row r="79">
      <c r="A79" s="32"/>
      <c r="B79" s="28"/>
    </row>
    <row r="80">
      <c r="A80" s="24"/>
      <c r="B80" s="24"/>
    </row>
    <row r="81">
      <c r="A81" s="24"/>
      <c r="B81" s="24"/>
    </row>
    <row r="82">
      <c r="A82" s="33" t="s">
        <v>122</v>
      </c>
    </row>
  </sheetData>
  <mergeCells count="4">
    <mergeCell ref="A1:B1"/>
    <mergeCell ref="A2:B2"/>
    <mergeCell ref="A3:B3"/>
    <mergeCell ref="A82:B8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22" t="s">
        <v>0</v>
      </c>
    </row>
    <row r="2">
      <c r="A2" s="22" t="s">
        <v>123</v>
      </c>
    </row>
    <row r="3">
      <c r="A3" s="34">
        <v>45047.0</v>
      </c>
    </row>
    <row r="4">
      <c r="A4" s="24"/>
      <c r="B4" s="24"/>
      <c r="C4" s="24"/>
      <c r="D4" s="24"/>
      <c r="E4" s="24"/>
      <c r="F4" s="24"/>
      <c r="G4" s="24"/>
      <c r="H4" s="24"/>
    </row>
    <row r="5">
      <c r="A5" s="24"/>
      <c r="B5" s="26" t="s">
        <v>124</v>
      </c>
      <c r="C5" s="26" t="s">
        <v>125</v>
      </c>
      <c r="D5" s="26" t="s">
        <v>126</v>
      </c>
      <c r="E5" s="26" t="s">
        <v>127</v>
      </c>
      <c r="F5" s="26" t="s">
        <v>128</v>
      </c>
      <c r="G5" s="26" t="s">
        <v>129</v>
      </c>
      <c r="H5" s="26" t="s">
        <v>130</v>
      </c>
    </row>
    <row r="6">
      <c r="A6" s="27" t="s">
        <v>52</v>
      </c>
      <c r="B6" s="24"/>
      <c r="C6" s="24"/>
      <c r="D6" s="24"/>
      <c r="E6" s="24"/>
      <c r="F6" s="24"/>
      <c r="G6" s="24"/>
      <c r="H6" s="24"/>
    </row>
    <row r="7">
      <c r="A7" s="24"/>
      <c r="B7" s="35">
        <v>45047.0</v>
      </c>
      <c r="C7" s="36" t="s">
        <v>131</v>
      </c>
      <c r="D7" s="37"/>
      <c r="E7" s="36" t="s">
        <v>132</v>
      </c>
      <c r="F7" s="36" t="s">
        <v>133</v>
      </c>
      <c r="G7" s="36" t="s">
        <v>134</v>
      </c>
      <c r="H7" s="29">
        <v>-8393.0</v>
      </c>
    </row>
    <row r="8">
      <c r="A8" s="24"/>
      <c r="B8" s="37"/>
      <c r="C8" s="37"/>
      <c r="D8" s="38"/>
      <c r="E8" s="37"/>
      <c r="F8" s="36" t="s">
        <v>133</v>
      </c>
      <c r="G8" s="37"/>
      <c r="H8" s="29">
        <v>8393.0</v>
      </c>
    </row>
    <row r="9">
      <c r="A9" s="24"/>
      <c r="B9" s="24"/>
      <c r="C9" s="24"/>
      <c r="D9" s="24"/>
      <c r="E9" s="24"/>
      <c r="F9" s="24"/>
      <c r="G9" s="24"/>
      <c r="H9" s="24"/>
    </row>
    <row r="10">
      <c r="A10" s="24"/>
      <c r="B10" s="35">
        <v>45047.0</v>
      </c>
      <c r="C10" s="36" t="s">
        <v>131</v>
      </c>
      <c r="D10" s="37"/>
      <c r="E10" s="37"/>
      <c r="F10" s="36" t="s">
        <v>135</v>
      </c>
      <c r="G10" s="36" t="s">
        <v>134</v>
      </c>
      <c r="H10" s="30">
        <v>-10.0</v>
      </c>
    </row>
    <row r="11">
      <c r="A11" s="24"/>
      <c r="B11" s="37"/>
      <c r="C11" s="37"/>
      <c r="D11" s="38"/>
      <c r="E11" s="37"/>
      <c r="F11" s="36" t="s">
        <v>135</v>
      </c>
      <c r="G11" s="37"/>
      <c r="H11" s="30">
        <v>10.0</v>
      </c>
    </row>
    <row r="12">
      <c r="A12" s="24"/>
      <c r="B12" s="24"/>
      <c r="C12" s="24"/>
      <c r="D12" s="24"/>
      <c r="E12" s="24"/>
      <c r="F12" s="24"/>
      <c r="G12" s="24"/>
      <c r="H12" s="24"/>
    </row>
    <row r="13">
      <c r="A13" s="24"/>
      <c r="B13" s="35">
        <v>45048.0</v>
      </c>
      <c r="C13" s="36" t="s">
        <v>131</v>
      </c>
      <c r="D13" s="37"/>
      <c r="E13" s="36" t="s">
        <v>136</v>
      </c>
      <c r="F13" s="36" t="s">
        <v>137</v>
      </c>
      <c r="G13" s="36" t="s">
        <v>134</v>
      </c>
      <c r="H13" s="30">
        <v>-22.59</v>
      </c>
    </row>
    <row r="14">
      <c r="A14" s="24"/>
      <c r="B14" s="37"/>
      <c r="C14" s="37"/>
      <c r="D14" s="38"/>
      <c r="E14" s="37"/>
      <c r="F14" s="36" t="s">
        <v>137</v>
      </c>
      <c r="G14" s="37"/>
      <c r="H14" s="30">
        <v>22.59</v>
      </c>
    </row>
    <row r="15">
      <c r="A15" s="24"/>
      <c r="B15" s="24"/>
      <c r="C15" s="24"/>
      <c r="D15" s="24"/>
      <c r="E15" s="24"/>
      <c r="F15" s="24"/>
      <c r="G15" s="24"/>
      <c r="H15" s="24"/>
    </row>
    <row r="16">
      <c r="A16" s="24"/>
      <c r="B16" s="35">
        <v>45048.0</v>
      </c>
      <c r="C16" s="36" t="s">
        <v>131</v>
      </c>
      <c r="D16" s="37"/>
      <c r="E16" s="36" t="s">
        <v>138</v>
      </c>
      <c r="F16" s="36" t="s">
        <v>139</v>
      </c>
      <c r="G16" s="36" t="s">
        <v>134</v>
      </c>
      <c r="H16" s="30">
        <v>-639.63</v>
      </c>
    </row>
    <row r="17">
      <c r="A17" s="24"/>
      <c r="B17" s="37"/>
      <c r="C17" s="37"/>
      <c r="D17" s="38"/>
      <c r="E17" s="37"/>
      <c r="F17" s="36" t="s">
        <v>139</v>
      </c>
      <c r="G17" s="37"/>
      <c r="H17" s="30">
        <v>639.63</v>
      </c>
    </row>
    <row r="18">
      <c r="A18" s="24"/>
      <c r="B18" s="24"/>
      <c r="C18" s="24"/>
      <c r="D18" s="24"/>
      <c r="E18" s="24"/>
      <c r="F18" s="24"/>
      <c r="G18" s="24"/>
      <c r="H18" s="24"/>
    </row>
    <row r="19">
      <c r="A19" s="24"/>
      <c r="B19" s="35">
        <v>45049.0</v>
      </c>
      <c r="C19" s="36" t="s">
        <v>140</v>
      </c>
      <c r="D19" s="37"/>
      <c r="E19" s="36" t="s">
        <v>141</v>
      </c>
      <c r="F19" s="36" t="s">
        <v>142</v>
      </c>
      <c r="G19" s="36" t="s">
        <v>134</v>
      </c>
      <c r="H19" s="29">
        <v>-3023.81</v>
      </c>
    </row>
    <row r="20">
      <c r="A20" s="24"/>
      <c r="B20" s="37"/>
      <c r="C20" s="37"/>
      <c r="D20" s="38"/>
      <c r="E20" s="37"/>
      <c r="F20" s="36" t="s">
        <v>143</v>
      </c>
      <c r="G20" s="37"/>
      <c r="H20" s="29">
        <v>-3023.81</v>
      </c>
    </row>
    <row r="21">
      <c r="A21" s="24"/>
      <c r="B21" s="24"/>
      <c r="C21" s="24"/>
      <c r="D21" s="24"/>
      <c r="E21" s="24"/>
      <c r="F21" s="24"/>
      <c r="G21" s="24"/>
      <c r="H21" s="24"/>
    </row>
    <row r="22">
      <c r="A22" s="24"/>
      <c r="B22" s="35">
        <v>45049.0</v>
      </c>
      <c r="C22" s="36" t="s">
        <v>131</v>
      </c>
      <c r="D22" s="37"/>
      <c r="E22" s="37"/>
      <c r="F22" s="36" t="s">
        <v>144</v>
      </c>
      <c r="G22" s="36" t="s">
        <v>134</v>
      </c>
      <c r="H22" s="30">
        <v>-227.33</v>
      </c>
    </row>
    <row r="23">
      <c r="A23" s="24"/>
      <c r="B23" s="37"/>
      <c r="C23" s="37"/>
      <c r="D23" s="38"/>
      <c r="E23" s="37"/>
      <c r="F23" s="36" t="s">
        <v>144</v>
      </c>
      <c r="G23" s="37"/>
      <c r="H23" s="30">
        <v>227.33</v>
      </c>
    </row>
    <row r="24">
      <c r="A24" s="24"/>
      <c r="B24" s="24"/>
      <c r="C24" s="24"/>
      <c r="D24" s="24"/>
      <c r="E24" s="24"/>
      <c r="F24" s="24"/>
      <c r="G24" s="24"/>
      <c r="H24" s="24"/>
    </row>
    <row r="25">
      <c r="A25" s="24"/>
      <c r="B25" s="35">
        <v>45054.0</v>
      </c>
      <c r="C25" s="36" t="s">
        <v>140</v>
      </c>
      <c r="D25" s="37"/>
      <c r="E25" s="36" t="s">
        <v>145</v>
      </c>
      <c r="F25" s="36" t="s">
        <v>146</v>
      </c>
      <c r="G25" s="36" t="s">
        <v>134</v>
      </c>
      <c r="H25" s="30">
        <v>-774.0</v>
      </c>
    </row>
    <row r="26">
      <c r="A26" s="24"/>
      <c r="B26" s="37"/>
      <c r="C26" s="37"/>
      <c r="D26" s="38"/>
      <c r="E26" s="37"/>
      <c r="F26" s="36" t="s">
        <v>147</v>
      </c>
      <c r="G26" s="37"/>
      <c r="H26" s="30">
        <v>-774.0</v>
      </c>
    </row>
    <row r="27">
      <c r="A27" s="24"/>
      <c r="B27" s="24"/>
      <c r="C27" s="24"/>
      <c r="D27" s="24"/>
      <c r="E27" s="24"/>
      <c r="F27" s="24"/>
      <c r="G27" s="24"/>
      <c r="H27" s="24"/>
    </row>
    <row r="28">
      <c r="A28" s="24"/>
      <c r="B28" s="35">
        <v>45054.0</v>
      </c>
      <c r="C28" s="36" t="s">
        <v>131</v>
      </c>
      <c r="D28" s="37"/>
      <c r="E28" s="36" t="s">
        <v>132</v>
      </c>
      <c r="F28" s="36" t="s">
        <v>133</v>
      </c>
      <c r="G28" s="36" t="s">
        <v>134</v>
      </c>
      <c r="H28" s="30">
        <v>-906.4</v>
      </c>
    </row>
    <row r="29">
      <c r="A29" s="24"/>
      <c r="B29" s="37"/>
      <c r="C29" s="37"/>
      <c r="D29" s="38"/>
      <c r="E29" s="37"/>
      <c r="F29" s="36" t="s">
        <v>133</v>
      </c>
      <c r="G29" s="37"/>
      <c r="H29" s="30">
        <v>906.4</v>
      </c>
    </row>
    <row r="30">
      <c r="A30" s="24"/>
      <c r="B30" s="24"/>
      <c r="C30" s="24"/>
      <c r="D30" s="24"/>
      <c r="E30" s="24"/>
      <c r="F30" s="24"/>
      <c r="G30" s="24"/>
      <c r="H30" s="24"/>
    </row>
    <row r="31">
      <c r="A31" s="24"/>
      <c r="B31" s="35">
        <v>45054.0</v>
      </c>
      <c r="C31" s="36" t="s">
        <v>131</v>
      </c>
      <c r="D31" s="37"/>
      <c r="E31" s="36" t="s">
        <v>148</v>
      </c>
      <c r="F31" s="36" t="s">
        <v>149</v>
      </c>
      <c r="G31" s="36" t="s">
        <v>134</v>
      </c>
      <c r="H31" s="30">
        <v>-102.0</v>
      </c>
    </row>
    <row r="32">
      <c r="A32" s="24"/>
      <c r="B32" s="37"/>
      <c r="C32" s="37"/>
      <c r="D32" s="38"/>
      <c r="E32" s="37"/>
      <c r="F32" s="36" t="s">
        <v>149</v>
      </c>
      <c r="G32" s="37"/>
      <c r="H32" s="30">
        <v>102.0</v>
      </c>
    </row>
    <row r="33">
      <c r="A33" s="24"/>
      <c r="B33" s="24"/>
      <c r="C33" s="24"/>
      <c r="D33" s="24"/>
      <c r="E33" s="24"/>
      <c r="F33" s="24"/>
      <c r="G33" s="24"/>
      <c r="H33" s="24"/>
    </row>
    <row r="34">
      <c r="A34" s="24"/>
      <c r="B34" s="35">
        <v>45054.0</v>
      </c>
      <c r="C34" s="36" t="s">
        <v>131</v>
      </c>
      <c r="D34" s="37"/>
      <c r="E34" s="36" t="s">
        <v>150</v>
      </c>
      <c r="F34" s="36" t="s">
        <v>151</v>
      </c>
      <c r="G34" s="36" t="s">
        <v>134</v>
      </c>
      <c r="H34" s="29">
        <v>-11421.65</v>
      </c>
    </row>
    <row r="35">
      <c r="A35" s="24"/>
      <c r="B35" s="37"/>
      <c r="C35" s="37"/>
      <c r="D35" s="38"/>
      <c r="E35" s="37"/>
      <c r="F35" s="36" t="s">
        <v>151</v>
      </c>
      <c r="G35" s="37"/>
      <c r="H35" s="29">
        <v>11421.65</v>
      </c>
    </row>
    <row r="36">
      <c r="A36" s="24"/>
      <c r="B36" s="24"/>
      <c r="C36" s="24"/>
      <c r="D36" s="24"/>
      <c r="E36" s="24"/>
      <c r="F36" s="24"/>
      <c r="G36" s="24"/>
      <c r="H36" s="24"/>
    </row>
    <row r="37">
      <c r="A37" s="24"/>
      <c r="B37" s="35">
        <v>45054.0</v>
      </c>
      <c r="C37" s="36" t="s">
        <v>131</v>
      </c>
      <c r="D37" s="37"/>
      <c r="E37" s="36" t="s">
        <v>152</v>
      </c>
      <c r="F37" s="36" t="s">
        <v>153</v>
      </c>
      <c r="G37" s="36" t="s">
        <v>134</v>
      </c>
      <c r="H37" s="30">
        <v>-700.0</v>
      </c>
    </row>
    <row r="38">
      <c r="A38" s="24"/>
      <c r="B38" s="37"/>
      <c r="C38" s="37"/>
      <c r="D38" s="38"/>
      <c r="E38" s="37"/>
      <c r="F38" s="36" t="s">
        <v>153</v>
      </c>
      <c r="G38" s="37"/>
      <c r="H38" s="30">
        <v>700.0</v>
      </c>
    </row>
    <row r="39">
      <c r="A39" s="24"/>
      <c r="B39" s="24"/>
      <c r="C39" s="24"/>
      <c r="D39" s="24"/>
      <c r="E39" s="24"/>
      <c r="F39" s="24"/>
      <c r="G39" s="24"/>
      <c r="H39" s="24"/>
    </row>
    <row r="40">
      <c r="A40" s="24"/>
      <c r="B40" s="35">
        <v>45054.0</v>
      </c>
      <c r="C40" s="36" t="s">
        <v>131</v>
      </c>
      <c r="D40" s="37"/>
      <c r="E40" s="36" t="s">
        <v>154</v>
      </c>
      <c r="F40" s="36" t="s">
        <v>155</v>
      </c>
      <c r="G40" s="36" t="s">
        <v>134</v>
      </c>
      <c r="H40" s="30">
        <v>-975.0</v>
      </c>
    </row>
    <row r="41">
      <c r="A41" s="24"/>
      <c r="B41" s="37"/>
      <c r="C41" s="37"/>
      <c r="D41" s="38"/>
      <c r="E41" s="37"/>
      <c r="F41" s="36" t="s">
        <v>155</v>
      </c>
      <c r="G41" s="37"/>
      <c r="H41" s="30">
        <v>975.0</v>
      </c>
    </row>
    <row r="42">
      <c r="A42" s="24"/>
      <c r="B42" s="24"/>
      <c r="C42" s="24"/>
      <c r="D42" s="24"/>
      <c r="E42" s="24"/>
      <c r="F42" s="24"/>
      <c r="G42" s="24"/>
      <c r="H42" s="24"/>
    </row>
    <row r="43">
      <c r="A43" s="24"/>
      <c r="B43" s="35">
        <v>45056.0</v>
      </c>
      <c r="C43" s="36" t="s">
        <v>131</v>
      </c>
      <c r="D43" s="37"/>
      <c r="E43" s="36" t="s">
        <v>156</v>
      </c>
      <c r="F43" s="36" t="s">
        <v>157</v>
      </c>
      <c r="G43" s="36" t="s">
        <v>134</v>
      </c>
      <c r="H43" s="29">
        <v>-1757.29</v>
      </c>
    </row>
    <row r="44">
      <c r="A44" s="24"/>
      <c r="B44" s="37"/>
      <c r="C44" s="37"/>
      <c r="D44" s="38"/>
      <c r="E44" s="37"/>
      <c r="F44" s="36" t="s">
        <v>157</v>
      </c>
      <c r="G44" s="37"/>
      <c r="H44" s="29">
        <v>-1757.29</v>
      </c>
    </row>
    <row r="45">
      <c r="A45" s="24"/>
      <c r="B45" s="24"/>
      <c r="C45" s="24"/>
      <c r="D45" s="24"/>
      <c r="E45" s="24"/>
      <c r="F45" s="24"/>
      <c r="G45" s="24"/>
      <c r="H45" s="24"/>
    </row>
    <row r="46">
      <c r="A46" s="24"/>
      <c r="B46" s="35">
        <v>45056.0</v>
      </c>
      <c r="C46" s="36" t="s">
        <v>131</v>
      </c>
      <c r="D46" s="37"/>
      <c r="E46" s="36" t="s">
        <v>158</v>
      </c>
      <c r="F46" s="36" t="s">
        <v>159</v>
      </c>
      <c r="G46" s="36" t="s">
        <v>134</v>
      </c>
      <c r="H46" s="29">
        <v>-5000.0</v>
      </c>
    </row>
    <row r="47">
      <c r="A47" s="24"/>
      <c r="B47" s="37"/>
      <c r="C47" s="37"/>
      <c r="D47" s="38"/>
      <c r="E47" s="37"/>
      <c r="F47" s="36" t="s">
        <v>159</v>
      </c>
      <c r="G47" s="37"/>
      <c r="H47" s="29">
        <v>-5000.0</v>
      </c>
    </row>
    <row r="48">
      <c r="A48" s="24"/>
      <c r="B48" s="24"/>
      <c r="C48" s="24"/>
      <c r="D48" s="24"/>
      <c r="E48" s="24"/>
      <c r="F48" s="24"/>
      <c r="G48" s="24"/>
      <c r="H48" s="24"/>
    </row>
    <row r="49">
      <c r="A49" s="24"/>
      <c r="B49" s="35">
        <v>45061.0</v>
      </c>
      <c r="C49" s="36" t="s">
        <v>160</v>
      </c>
      <c r="D49" s="30" t="s">
        <v>161</v>
      </c>
      <c r="E49" s="36" t="s">
        <v>162</v>
      </c>
      <c r="F49" s="36" t="s">
        <v>163</v>
      </c>
      <c r="G49" s="36" t="s">
        <v>134</v>
      </c>
      <c r="H49" s="29">
        <v>-3334.08</v>
      </c>
    </row>
    <row r="50">
      <c r="A50" s="24"/>
      <c r="B50" s="37"/>
      <c r="C50" s="37"/>
      <c r="D50" s="38"/>
      <c r="E50" s="37"/>
      <c r="F50" s="36" t="s">
        <v>164</v>
      </c>
      <c r="G50" s="37"/>
      <c r="H50" s="29">
        <v>-3334.08</v>
      </c>
    </row>
    <row r="51">
      <c r="A51" s="24"/>
      <c r="B51" s="24"/>
      <c r="C51" s="24"/>
      <c r="D51" s="24"/>
      <c r="E51" s="24"/>
      <c r="F51" s="24"/>
      <c r="G51" s="24"/>
      <c r="H51" s="24"/>
    </row>
    <row r="52">
      <c r="A52" s="24"/>
      <c r="B52" s="35">
        <v>45061.0</v>
      </c>
      <c r="C52" s="36" t="s">
        <v>160</v>
      </c>
      <c r="D52" s="30" t="s">
        <v>161</v>
      </c>
      <c r="E52" s="36" t="s">
        <v>165</v>
      </c>
      <c r="F52" s="36" t="s">
        <v>163</v>
      </c>
      <c r="G52" s="36" t="s">
        <v>134</v>
      </c>
      <c r="H52" s="29">
        <v>-1392.39</v>
      </c>
    </row>
    <row r="53">
      <c r="A53" s="24"/>
      <c r="B53" s="37"/>
      <c r="C53" s="37"/>
      <c r="D53" s="38"/>
      <c r="E53" s="37"/>
      <c r="F53" s="36" t="s">
        <v>164</v>
      </c>
      <c r="G53" s="37"/>
      <c r="H53" s="29">
        <v>-1392.39</v>
      </c>
    </row>
    <row r="54">
      <c r="A54" s="24"/>
      <c r="B54" s="24"/>
      <c r="C54" s="24"/>
      <c r="D54" s="24"/>
      <c r="E54" s="24"/>
      <c r="F54" s="24"/>
      <c r="G54" s="24"/>
      <c r="H54" s="24"/>
    </row>
    <row r="55">
      <c r="A55" s="24"/>
      <c r="B55" s="35">
        <v>45061.0</v>
      </c>
      <c r="C55" s="36" t="s">
        <v>160</v>
      </c>
      <c r="D55" s="30" t="s">
        <v>161</v>
      </c>
      <c r="E55" s="36" t="s">
        <v>166</v>
      </c>
      <c r="F55" s="36" t="s">
        <v>163</v>
      </c>
      <c r="G55" s="36" t="s">
        <v>134</v>
      </c>
      <c r="H55" s="30">
        <v>-607.53</v>
      </c>
    </row>
    <row r="56">
      <c r="A56" s="24"/>
      <c r="B56" s="37"/>
      <c r="C56" s="37"/>
      <c r="D56" s="38"/>
      <c r="E56" s="37"/>
      <c r="F56" s="36" t="s">
        <v>164</v>
      </c>
      <c r="G56" s="37"/>
      <c r="H56" s="30">
        <v>-607.53</v>
      </c>
    </row>
    <row r="57">
      <c r="A57" s="24"/>
      <c r="B57" s="24"/>
      <c r="C57" s="24"/>
      <c r="D57" s="24"/>
      <c r="E57" s="24"/>
      <c r="F57" s="24"/>
      <c r="G57" s="24"/>
      <c r="H57" s="24"/>
    </row>
    <row r="58">
      <c r="A58" s="24"/>
      <c r="B58" s="35">
        <v>45061.0</v>
      </c>
      <c r="C58" s="36" t="s">
        <v>160</v>
      </c>
      <c r="D58" s="30" t="s">
        <v>161</v>
      </c>
      <c r="E58" s="36" t="s">
        <v>166</v>
      </c>
      <c r="F58" s="36" t="s">
        <v>163</v>
      </c>
      <c r="G58" s="36" t="s">
        <v>134</v>
      </c>
      <c r="H58" s="30">
        <v>-911.29</v>
      </c>
    </row>
    <row r="59">
      <c r="A59" s="24"/>
      <c r="B59" s="37"/>
      <c r="C59" s="37"/>
      <c r="D59" s="38"/>
      <c r="E59" s="37"/>
      <c r="F59" s="36" t="s">
        <v>164</v>
      </c>
      <c r="G59" s="37"/>
      <c r="H59" s="30">
        <v>-911.29</v>
      </c>
    </row>
    <row r="60">
      <c r="A60" s="24"/>
      <c r="B60" s="24"/>
      <c r="C60" s="24"/>
      <c r="D60" s="24"/>
      <c r="E60" s="24"/>
      <c r="F60" s="24"/>
      <c r="G60" s="24"/>
      <c r="H60" s="24"/>
    </row>
    <row r="61">
      <c r="A61" s="24"/>
      <c r="B61" s="35">
        <v>45065.0</v>
      </c>
      <c r="C61" s="36" t="s">
        <v>140</v>
      </c>
      <c r="D61" s="37"/>
      <c r="E61" s="36" t="s">
        <v>141</v>
      </c>
      <c r="F61" s="36" t="s">
        <v>167</v>
      </c>
      <c r="G61" s="36" t="s">
        <v>134</v>
      </c>
      <c r="H61" s="29">
        <v>-3023.77</v>
      </c>
    </row>
    <row r="62">
      <c r="A62" s="24"/>
      <c r="B62" s="37"/>
      <c r="C62" s="37"/>
      <c r="D62" s="38"/>
      <c r="E62" s="37"/>
      <c r="F62" s="36" t="s">
        <v>143</v>
      </c>
      <c r="G62" s="37"/>
      <c r="H62" s="29">
        <v>-3023.77</v>
      </c>
    </row>
    <row r="63">
      <c r="A63" s="24"/>
      <c r="B63" s="24"/>
      <c r="C63" s="24"/>
      <c r="D63" s="24"/>
      <c r="E63" s="24"/>
      <c r="F63" s="24"/>
      <c r="G63" s="24"/>
      <c r="H63" s="24"/>
    </row>
    <row r="64">
      <c r="A64" s="24"/>
      <c r="B64" s="35">
        <v>45076.0</v>
      </c>
      <c r="C64" s="36" t="s">
        <v>160</v>
      </c>
      <c r="D64" s="30" t="s">
        <v>161</v>
      </c>
      <c r="E64" s="36" t="s">
        <v>162</v>
      </c>
      <c r="F64" s="36" t="s">
        <v>168</v>
      </c>
      <c r="G64" s="36" t="s">
        <v>134</v>
      </c>
      <c r="H64" s="29">
        <v>-3456.15</v>
      </c>
    </row>
    <row r="65">
      <c r="A65" s="24"/>
      <c r="B65" s="37"/>
      <c r="C65" s="37"/>
      <c r="D65" s="38"/>
      <c r="E65" s="37"/>
      <c r="F65" s="36" t="s">
        <v>164</v>
      </c>
      <c r="G65" s="37"/>
      <c r="H65" s="29">
        <v>-3456.15</v>
      </c>
    </row>
    <row r="66">
      <c r="A66" s="24"/>
      <c r="B66" s="24"/>
      <c r="C66" s="24"/>
      <c r="D66" s="24"/>
      <c r="E66" s="24"/>
      <c r="F66" s="24"/>
      <c r="G66" s="24"/>
      <c r="H66" s="24"/>
    </row>
    <row r="67">
      <c r="A67" s="24"/>
      <c r="B67" s="35">
        <v>45076.0</v>
      </c>
      <c r="C67" s="36" t="s">
        <v>160</v>
      </c>
      <c r="D67" s="30" t="s">
        <v>161</v>
      </c>
      <c r="E67" s="36" t="s">
        <v>166</v>
      </c>
      <c r="F67" s="36" t="s">
        <v>168</v>
      </c>
      <c r="G67" s="36" t="s">
        <v>134</v>
      </c>
      <c r="H67" s="30">
        <v>-597.52</v>
      </c>
    </row>
    <row r="68">
      <c r="A68" s="24"/>
      <c r="B68" s="37"/>
      <c r="C68" s="37"/>
      <c r="D68" s="38"/>
      <c r="E68" s="37"/>
      <c r="F68" s="36" t="s">
        <v>164</v>
      </c>
      <c r="G68" s="37"/>
      <c r="H68" s="30">
        <v>-597.52</v>
      </c>
    </row>
    <row r="69">
      <c r="A69" s="24"/>
      <c r="B69" s="24"/>
      <c r="C69" s="24"/>
      <c r="D69" s="24"/>
      <c r="E69" s="24"/>
      <c r="F69" s="24"/>
      <c r="G69" s="24"/>
      <c r="H69" s="24"/>
    </row>
    <row r="70">
      <c r="A70" s="24"/>
      <c r="B70" s="35">
        <v>45076.0</v>
      </c>
      <c r="C70" s="36" t="s">
        <v>160</v>
      </c>
      <c r="D70" s="30" t="s">
        <v>161</v>
      </c>
      <c r="E70" s="36" t="s">
        <v>166</v>
      </c>
      <c r="F70" s="36" t="s">
        <v>168</v>
      </c>
      <c r="G70" s="36" t="s">
        <v>134</v>
      </c>
      <c r="H70" s="30">
        <v>-896.29</v>
      </c>
    </row>
    <row r="71">
      <c r="A71" s="24"/>
      <c r="B71" s="37"/>
      <c r="C71" s="37"/>
      <c r="D71" s="38"/>
      <c r="E71" s="37"/>
      <c r="F71" s="36" t="s">
        <v>164</v>
      </c>
      <c r="G71" s="37"/>
      <c r="H71" s="30">
        <v>-896.29</v>
      </c>
    </row>
    <row r="72">
      <c r="A72" s="24"/>
      <c r="B72" s="24"/>
      <c r="C72" s="24"/>
      <c r="D72" s="24"/>
      <c r="E72" s="24"/>
      <c r="F72" s="24"/>
      <c r="G72" s="24"/>
      <c r="H72" s="24"/>
    </row>
    <row r="73">
      <c r="A73" s="24"/>
      <c r="B73" s="35">
        <v>45076.0</v>
      </c>
      <c r="C73" s="36" t="s">
        <v>160</v>
      </c>
      <c r="D73" s="30" t="s">
        <v>161</v>
      </c>
      <c r="E73" s="36" t="s">
        <v>165</v>
      </c>
      <c r="F73" s="36" t="s">
        <v>168</v>
      </c>
      <c r="G73" s="36" t="s">
        <v>134</v>
      </c>
      <c r="H73" s="29">
        <v>-1367.38</v>
      </c>
    </row>
    <row r="74">
      <c r="A74" s="24"/>
      <c r="B74" s="37"/>
      <c r="C74" s="37"/>
      <c r="D74" s="38"/>
      <c r="E74" s="37"/>
      <c r="F74" s="36" t="s">
        <v>164</v>
      </c>
      <c r="G74" s="37"/>
      <c r="H74" s="29">
        <v>-1367.38</v>
      </c>
    </row>
    <row r="75">
      <c r="A75" s="24"/>
      <c r="B75" s="24"/>
      <c r="C75" s="24"/>
      <c r="D75" s="24"/>
      <c r="E75" s="24"/>
      <c r="F75" s="24"/>
      <c r="G75" s="24"/>
      <c r="H75" s="24"/>
    </row>
    <row r="76">
      <c r="A76" s="24"/>
      <c r="B76" s="35">
        <v>45076.0</v>
      </c>
      <c r="C76" s="36" t="s">
        <v>131</v>
      </c>
      <c r="D76" s="37"/>
      <c r="E76" s="37"/>
      <c r="F76" s="36" t="s">
        <v>169</v>
      </c>
      <c r="G76" s="36" t="s">
        <v>134</v>
      </c>
      <c r="H76" s="29">
        <v>-5188.97</v>
      </c>
    </row>
    <row r="77">
      <c r="A77" s="24"/>
      <c r="B77" s="37"/>
      <c r="C77" s="37"/>
      <c r="D77" s="38"/>
      <c r="E77" s="37"/>
      <c r="F77" s="36" t="s">
        <v>169</v>
      </c>
      <c r="G77" s="37"/>
      <c r="H77" s="29">
        <v>5188.97</v>
      </c>
    </row>
    <row r="78">
      <c r="A78" s="24"/>
      <c r="B78" s="24"/>
      <c r="C78" s="24"/>
      <c r="D78" s="24"/>
      <c r="E78" s="24"/>
      <c r="F78" s="24"/>
      <c r="G78" s="24"/>
      <c r="H78" s="24"/>
    </row>
    <row r="79">
      <c r="A79" s="24"/>
      <c r="B79" s="35">
        <v>45076.0</v>
      </c>
      <c r="C79" s="36" t="s">
        <v>131</v>
      </c>
      <c r="D79" s="37"/>
      <c r="E79" s="36" t="s">
        <v>170</v>
      </c>
      <c r="F79" s="36" t="s">
        <v>171</v>
      </c>
      <c r="G79" s="36" t="s">
        <v>134</v>
      </c>
      <c r="H79" s="30">
        <v>-735.5</v>
      </c>
    </row>
    <row r="80">
      <c r="A80" s="24"/>
      <c r="B80" s="37"/>
      <c r="C80" s="37"/>
      <c r="D80" s="38"/>
      <c r="E80" s="37"/>
      <c r="F80" s="36" t="s">
        <v>171</v>
      </c>
      <c r="G80" s="37"/>
      <c r="H80" s="30">
        <v>735.5</v>
      </c>
    </row>
    <row r="81">
      <c r="A81" s="24"/>
      <c r="B81" s="24"/>
      <c r="C81" s="24"/>
      <c r="D81" s="24"/>
      <c r="E81" s="24"/>
      <c r="F81" s="24"/>
      <c r="G81" s="24"/>
      <c r="H81" s="24"/>
    </row>
    <row r="82">
      <c r="A82" s="24"/>
      <c r="B82" s="35">
        <v>45076.0</v>
      </c>
      <c r="C82" s="36" t="s">
        <v>131</v>
      </c>
      <c r="D82" s="37"/>
      <c r="E82" s="36" t="s">
        <v>172</v>
      </c>
      <c r="F82" s="36" t="s">
        <v>173</v>
      </c>
      <c r="G82" s="36" t="s">
        <v>134</v>
      </c>
      <c r="H82" s="29">
        <v>-1950.0</v>
      </c>
    </row>
    <row r="83">
      <c r="A83" s="24"/>
      <c r="B83" s="37"/>
      <c r="C83" s="37"/>
      <c r="D83" s="38"/>
      <c r="E83" s="37"/>
      <c r="F83" s="36" t="s">
        <v>173</v>
      </c>
      <c r="G83" s="37"/>
      <c r="H83" s="29">
        <v>1950.0</v>
      </c>
    </row>
    <row r="84">
      <c r="A84" s="24"/>
      <c r="B84" s="24"/>
      <c r="C84" s="24"/>
      <c r="D84" s="24"/>
      <c r="E84" s="24"/>
      <c r="F84" s="24"/>
      <c r="G84" s="24"/>
      <c r="H84" s="24"/>
    </row>
    <row r="85">
      <c r="A85" s="24"/>
      <c r="B85" s="24"/>
      <c r="C85" s="24"/>
      <c r="D85" s="24"/>
      <c r="E85" s="24"/>
      <c r="F85" s="24"/>
      <c r="G85" s="24"/>
      <c r="H85" s="24"/>
    </row>
    <row r="86">
      <c r="A86" s="24"/>
      <c r="B86" s="24"/>
      <c r="C86" s="24"/>
      <c r="D86" s="24"/>
      <c r="E86" s="24"/>
      <c r="F86" s="24"/>
      <c r="G86" s="24"/>
      <c r="H86" s="24"/>
    </row>
    <row r="87">
      <c r="A87" s="24"/>
      <c r="B87" s="24"/>
      <c r="C87" s="24"/>
      <c r="D87" s="24"/>
      <c r="E87" s="24"/>
      <c r="F87" s="24"/>
      <c r="G87" s="24"/>
      <c r="H87" s="24"/>
    </row>
    <row r="88">
      <c r="A88" s="33" t="s">
        <v>174</v>
      </c>
    </row>
  </sheetData>
  <mergeCells count="4">
    <mergeCell ref="A1:H1"/>
    <mergeCell ref="A2:H2"/>
    <mergeCell ref="A3:H3"/>
    <mergeCell ref="A88:H88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2023-02-12T16:56:04Z</dcterms:created>
  <dc:creator>Apache POI</dc:creator>
</cp:coreProperties>
</file>